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Desktop\NorthStar HOA\Meetings\"/>
    </mc:Choice>
  </mc:AlternateContent>
  <xr:revisionPtr revIDLastSave="0" documentId="8_{CFF76964-F62B-4635-AAFC-E87528176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6" r:id="rId1"/>
    <sheet name="2025" sheetId="7" r:id="rId2"/>
    <sheet name="2026" sheetId="8" r:id="rId3"/>
    <sheet name="2027" sheetId="9" r:id="rId4"/>
    <sheet name="2028" sheetId="10" r:id="rId5"/>
    <sheet name="2029" sheetId="11" r:id="rId6"/>
    <sheet name="2030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G14" i="12"/>
  <c r="H2" i="6"/>
  <c r="G2" i="6"/>
  <c r="F2" i="6"/>
  <c r="E2" i="6"/>
  <c r="G14" i="9"/>
  <c r="G14" i="10"/>
  <c r="D14" i="11"/>
  <c r="E14" i="11"/>
  <c r="F14" i="11"/>
  <c r="D14" i="10"/>
  <c r="E14" i="10"/>
  <c r="F14" i="10"/>
  <c r="D14" i="9"/>
  <c r="E14" i="9"/>
  <c r="F14" i="9"/>
  <c r="D15" i="8"/>
  <c r="E15" i="8"/>
  <c r="F15" i="8"/>
  <c r="F15" i="7"/>
  <c r="E15" i="7"/>
  <c r="D15" i="7"/>
  <c r="C9" i="9" l="1"/>
  <c r="D11" i="11" s="1"/>
  <c r="D11" i="12" s="1"/>
  <c r="D14" i="12" s="1"/>
  <c r="D11" i="9"/>
  <c r="C10" i="9"/>
  <c r="F3" i="8"/>
  <c r="F3" i="9" s="1"/>
  <c r="F3" i="10" s="1"/>
  <c r="F3" i="11" s="1"/>
  <c r="F3" i="12" s="1"/>
  <c r="F14" i="12" s="1"/>
  <c r="E2" i="8"/>
  <c r="E2" i="9" s="1"/>
  <c r="E2" i="10" s="1"/>
  <c r="E2" i="11" s="1"/>
  <c r="E2" i="12" s="1"/>
  <c r="E14" i="12" s="1"/>
  <c r="C15" i="7"/>
  <c r="G15" i="7" s="1"/>
  <c r="C2" i="6" s="1"/>
  <c r="C7" i="6"/>
  <c r="C4" i="6"/>
  <c r="C14" i="12" l="1"/>
  <c r="I2" i="6" s="1"/>
  <c r="J2" i="6" s="1"/>
  <c r="K2" i="6" s="1"/>
  <c r="L2" i="6" s="1"/>
  <c r="C14" i="11"/>
  <c r="C14" i="10"/>
  <c r="C14" i="9"/>
  <c r="C15" i="8"/>
  <c r="G15" i="8" s="1"/>
  <c r="D2" i="6" s="1"/>
  <c r="C6" i="6"/>
  <c r="C8" i="6" s="1"/>
  <c r="D7" i="6"/>
  <c r="D4" i="6"/>
  <c r="G14" i="11" l="1"/>
  <c r="D6" i="6"/>
  <c r="D8" i="6" s="1"/>
  <c r="C10" i="6"/>
  <c r="C9" i="6"/>
  <c r="E7" i="6"/>
  <c r="E6" i="6"/>
  <c r="F6" i="6"/>
  <c r="D9" i="6" l="1"/>
  <c r="D10" i="6"/>
  <c r="F7" i="6"/>
  <c r="E8" i="6"/>
  <c r="G6" i="6"/>
  <c r="E9" i="6" l="1"/>
  <c r="E10" i="6"/>
  <c r="G7" i="6"/>
  <c r="F8" i="6"/>
  <c r="H6" i="6"/>
  <c r="F9" i="6" l="1"/>
  <c r="F10" i="6"/>
  <c r="H7" i="6"/>
  <c r="G8" i="6"/>
  <c r="I6" i="6"/>
  <c r="G9" i="6" l="1"/>
  <c r="G10" i="6"/>
  <c r="I7" i="6"/>
  <c r="H8" i="6"/>
  <c r="J6" i="6"/>
  <c r="H9" i="6" l="1"/>
  <c r="H10" i="6"/>
  <c r="J7" i="6"/>
  <c r="I8" i="6"/>
  <c r="L6" i="6"/>
  <c r="K6" i="6"/>
  <c r="I9" i="6" l="1"/>
  <c r="I10" i="6"/>
  <c r="K7" i="6"/>
  <c r="J8" i="6"/>
  <c r="J9" i="6" l="1"/>
  <c r="J10" i="6"/>
  <c r="L7" i="6"/>
  <c r="L8" i="6" s="1"/>
  <c r="K8" i="6"/>
  <c r="K9" i="6" l="1"/>
  <c r="K10" i="6"/>
  <c r="L9" i="6"/>
  <c r="L10" i="6"/>
</calcChain>
</file>

<file path=xl/sharedStrings.xml><?xml version="1.0" encoding="utf-8"?>
<sst xmlns="http://schemas.openxmlformats.org/spreadsheetml/2006/main" count="112" uniqueCount="29">
  <si>
    <t>Annual Roof Loan Per Unit</t>
  </si>
  <si>
    <t>Annual Total Acutal &amp; Deferred Expense per Unit</t>
  </si>
  <si>
    <t>Annual Routine Maintenance Spend</t>
  </si>
  <si>
    <t>One Time Capital Items</t>
  </si>
  <si>
    <t>Annual Routine  Spend &amp; Loan Pmt per Unit</t>
  </si>
  <si>
    <t>Annual Deferred Capital Items Per Unit</t>
  </si>
  <si>
    <t>Monthly Actual &amp; Accrual Maintenance per Unit</t>
  </si>
  <si>
    <t>Metal Siding Skirts</t>
  </si>
  <si>
    <t>Seal Asphalt</t>
  </si>
  <si>
    <t>Dowspouts French Drains</t>
  </si>
  <si>
    <t>Replace Gutters</t>
  </si>
  <si>
    <t>Drywells &amp; Drainage</t>
  </si>
  <si>
    <t>Heat Tape Insfrastructure Upgrade</t>
  </si>
  <si>
    <t>Exterior Painting &amp; Rotten Wood</t>
  </si>
  <si>
    <t>Ongoing Drainage Cleaning</t>
  </si>
  <si>
    <t>Ongoing Heat Tape Repair</t>
  </si>
  <si>
    <t>Exterior Storage Doors</t>
  </si>
  <si>
    <t>Landscaping Improvements</t>
  </si>
  <si>
    <t>Replace Soffits</t>
  </si>
  <si>
    <t>Retaining Walls &amp; Xeriscape</t>
  </si>
  <si>
    <t>Drainage Buldings 3 &amp; 4</t>
  </si>
  <si>
    <t>Replace Soffits Building 1</t>
  </si>
  <si>
    <t>Drywells &amp; Drainage Buldings 1 &amp; 2</t>
  </si>
  <si>
    <t>One Time</t>
  </si>
  <si>
    <t>Painting</t>
  </si>
  <si>
    <t>Plumbing</t>
  </si>
  <si>
    <t>Other</t>
  </si>
  <si>
    <t>TOTAL</t>
  </si>
  <si>
    <t>Percentage of Average Home Value ($1.5M)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</si>
</sst>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10" fontId="0" fillId="0" borderId="0" xfId="2" applyNumberFormat="1" applyFont="1"/>
    <xf numFmtId="164" fontId="0" fillId="0" borderId="1" xfId="1" applyNumberFormat="1" applyFont="1" applyBorder="1"/>
    <xf numFmtId="164" fontId="0" fillId="0" borderId="0" xfId="1" applyNumberFormat="1" applyFont="1" applyFill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8C70-E0E7-4FCA-84D2-37430531686E}">
  <dimension ref="A1:N10"/>
  <sheetViews>
    <sheetView tabSelected="1" zoomScale="130" zoomScaleNormal="130" workbookViewId="0">
      <selection activeCell="C2" sqref="C2"/>
    </sheetView>
  </sheetViews>
  <sheetFormatPr defaultRowHeight="15" x14ac:dyDescent="0.25"/>
  <cols>
    <col min="1" max="1" width="45" bestFit="1" customWidth="1"/>
    <col min="2" max="2" width="11.140625" bestFit="1" customWidth="1"/>
    <col min="3" max="3" width="10.28515625" bestFit="1" customWidth="1"/>
    <col min="4" max="4" width="9.7109375" customWidth="1"/>
    <col min="5" max="5" width="9.42578125" bestFit="1" customWidth="1"/>
    <col min="6" max="6" width="9.5703125" bestFit="1" customWidth="1"/>
    <col min="7" max="7" width="10.28515625" bestFit="1" customWidth="1"/>
    <col min="8" max="11" width="9.5703125" bestFit="1" customWidth="1"/>
    <col min="12" max="12" width="10.28515625" bestFit="1" customWidth="1"/>
    <col min="13" max="13" width="9.5703125" bestFit="1" customWidth="1"/>
  </cols>
  <sheetData>
    <row r="1" spans="1:14" x14ac:dyDescent="0.25">
      <c r="B1" s="1">
        <v>2024</v>
      </c>
      <c r="C1" s="1">
        <v>2025</v>
      </c>
      <c r="D1" s="1">
        <v>2026</v>
      </c>
      <c r="E1" s="1">
        <v>2027</v>
      </c>
      <c r="F1" s="1">
        <v>2028</v>
      </c>
      <c r="G1" s="1">
        <v>2029</v>
      </c>
      <c r="H1" s="1">
        <v>2030</v>
      </c>
      <c r="I1" s="1">
        <v>2031</v>
      </c>
      <c r="J1" s="1">
        <v>2032</v>
      </c>
      <c r="K1" s="1">
        <v>2033</v>
      </c>
      <c r="L1" s="1">
        <v>2034</v>
      </c>
      <c r="M1" s="1"/>
      <c r="N1" s="1"/>
    </row>
    <row r="2" spans="1:14" x14ac:dyDescent="0.25">
      <c r="A2" t="s">
        <v>2</v>
      </c>
      <c r="B2" s="2">
        <v>18000</v>
      </c>
      <c r="C2" s="7">
        <f>'2025'!G15</f>
        <v>123958</v>
      </c>
      <c r="D2" s="7">
        <f>'2026'!G15</f>
        <v>98835</v>
      </c>
      <c r="E2" s="7">
        <f>'2027'!G14</f>
        <v>81055.850000000006</v>
      </c>
      <c r="F2" s="7">
        <f>'2028'!G14</f>
        <v>65102.7255</v>
      </c>
      <c r="G2" s="7">
        <f>'2029'!G14</f>
        <v>79995.807264999996</v>
      </c>
      <c r="H2" s="7">
        <f>'2030'!G14</f>
        <v>66945.681482949993</v>
      </c>
      <c r="I2" s="2">
        <f t="shared" ref="I2:L2" si="0">H2*1.03</f>
        <v>68954.051927438501</v>
      </c>
      <c r="J2" s="2">
        <f t="shared" si="0"/>
        <v>71022.673485261665</v>
      </c>
      <c r="K2" s="2">
        <f t="shared" si="0"/>
        <v>73153.353689819516</v>
      </c>
      <c r="L2" s="2">
        <f t="shared" si="0"/>
        <v>75347.954300514102</v>
      </c>
      <c r="M2" s="2"/>
    </row>
    <row r="3" spans="1:14" x14ac:dyDescent="0.25">
      <c r="A3" t="s">
        <v>3</v>
      </c>
      <c r="B3" s="2"/>
      <c r="C3" s="2">
        <v>0</v>
      </c>
      <c r="D3" s="2">
        <v>0</v>
      </c>
      <c r="E3" s="2">
        <v>0</v>
      </c>
      <c r="F3" s="2">
        <v>0</v>
      </c>
      <c r="G3" s="4">
        <v>260000</v>
      </c>
      <c r="H3" s="2"/>
      <c r="I3" s="2"/>
      <c r="J3" s="2"/>
      <c r="K3" s="2"/>
      <c r="L3" s="4">
        <v>300000</v>
      </c>
      <c r="M3" s="2"/>
    </row>
    <row r="4" spans="1:14" x14ac:dyDescent="0.25">
      <c r="A4" t="s">
        <v>0</v>
      </c>
      <c r="B4" s="2"/>
      <c r="C4" s="2">
        <f>77*12</f>
        <v>924</v>
      </c>
      <c r="D4" s="2">
        <f>C4</f>
        <v>924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/>
    </row>
    <row r="5" spans="1:14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t="s">
        <v>4</v>
      </c>
      <c r="B6" s="2"/>
      <c r="C6" s="2">
        <f>(C2+C4)/25</f>
        <v>4995.28</v>
      </c>
      <c r="D6" s="2">
        <f t="shared" ref="D6:L6" si="1">(D2+D4)/25</f>
        <v>3990.36</v>
      </c>
      <c r="E6" s="2">
        <f t="shared" si="1"/>
        <v>3242.2340000000004</v>
      </c>
      <c r="F6" s="2">
        <f t="shared" si="1"/>
        <v>2604.1090199999999</v>
      </c>
      <c r="G6" s="2">
        <f t="shared" si="1"/>
        <v>3199.8322905999999</v>
      </c>
      <c r="H6" s="2">
        <f t="shared" si="1"/>
        <v>2677.8272593179995</v>
      </c>
      <c r="I6" s="2">
        <f t="shared" si="1"/>
        <v>2758.1620770975401</v>
      </c>
      <c r="J6" s="2">
        <f t="shared" si="1"/>
        <v>2840.9069394104667</v>
      </c>
      <c r="K6" s="2">
        <f t="shared" si="1"/>
        <v>2926.1341475927807</v>
      </c>
      <c r="L6" s="2">
        <f t="shared" si="1"/>
        <v>3013.9181720205643</v>
      </c>
      <c r="M6" s="2"/>
    </row>
    <row r="7" spans="1:14" x14ac:dyDescent="0.25">
      <c r="A7" t="s">
        <v>5</v>
      </c>
      <c r="C7" s="2">
        <f>((G3+L3)/25)/10</f>
        <v>2240</v>
      </c>
      <c r="D7" s="3">
        <f>C7</f>
        <v>2240</v>
      </c>
      <c r="E7" s="3">
        <f>D7</f>
        <v>2240</v>
      </c>
      <c r="F7" s="3">
        <f t="shared" ref="F7:L7" si="2">E7</f>
        <v>2240</v>
      </c>
      <c r="G7" s="3">
        <f t="shared" si="2"/>
        <v>2240</v>
      </c>
      <c r="H7" s="3">
        <f t="shared" si="2"/>
        <v>2240</v>
      </c>
      <c r="I7" s="3">
        <f t="shared" si="2"/>
        <v>2240</v>
      </c>
      <c r="J7" s="3">
        <f t="shared" si="2"/>
        <v>2240</v>
      </c>
      <c r="K7" s="3">
        <f t="shared" si="2"/>
        <v>2240</v>
      </c>
      <c r="L7" s="3">
        <f t="shared" si="2"/>
        <v>2240</v>
      </c>
      <c r="M7" s="3"/>
    </row>
    <row r="8" spans="1:14" x14ac:dyDescent="0.25">
      <c r="A8" t="s">
        <v>1</v>
      </c>
      <c r="C8" s="3">
        <f>SUM(C4:C7)</f>
        <v>8159.28</v>
      </c>
      <c r="D8" s="3">
        <f t="shared" ref="D8:L8" si="3">SUM(D4:D7)</f>
        <v>7154.3600000000006</v>
      </c>
      <c r="E8" s="3">
        <f t="shared" si="3"/>
        <v>5482.2340000000004</v>
      </c>
      <c r="F8" s="3">
        <f t="shared" si="3"/>
        <v>4844.1090199999999</v>
      </c>
      <c r="G8" s="3">
        <f t="shared" si="3"/>
        <v>5439.8322905999994</v>
      </c>
      <c r="H8" s="3">
        <f t="shared" si="3"/>
        <v>4917.8272593179991</v>
      </c>
      <c r="I8" s="3">
        <f t="shared" si="3"/>
        <v>4998.1620770975405</v>
      </c>
      <c r="J8" s="3">
        <f t="shared" si="3"/>
        <v>5080.9069394104663</v>
      </c>
      <c r="K8" s="3">
        <f t="shared" si="3"/>
        <v>5166.1341475927802</v>
      </c>
      <c r="L8" s="3">
        <f t="shared" si="3"/>
        <v>5253.9181720205643</v>
      </c>
    </row>
    <row r="9" spans="1:14" x14ac:dyDescent="0.25">
      <c r="A9" t="s">
        <v>6</v>
      </c>
      <c r="C9" s="3">
        <f>C8/12</f>
        <v>679.93999999999994</v>
      </c>
      <c r="D9" s="3">
        <f t="shared" ref="D9:J9" si="4">D8/12</f>
        <v>596.19666666666672</v>
      </c>
      <c r="E9" s="3">
        <f t="shared" si="4"/>
        <v>456.85283333333336</v>
      </c>
      <c r="F9" s="3">
        <f t="shared" si="4"/>
        <v>403.67575166666666</v>
      </c>
      <c r="G9" s="3">
        <f t="shared" si="4"/>
        <v>453.31935754999995</v>
      </c>
      <c r="H9" s="3">
        <f t="shared" si="4"/>
        <v>409.81893827649992</v>
      </c>
      <c r="I9" s="3">
        <f t="shared" si="4"/>
        <v>416.51350642479503</v>
      </c>
      <c r="J9" s="3">
        <f t="shared" si="4"/>
        <v>423.40891161753888</v>
      </c>
      <c r="K9" s="3">
        <f t="shared" ref="K9:L9" si="5">K8/12</f>
        <v>430.51117896606502</v>
      </c>
      <c r="L9" s="3">
        <f t="shared" si="5"/>
        <v>437.82651433504702</v>
      </c>
    </row>
    <row r="10" spans="1:14" x14ac:dyDescent="0.25">
      <c r="A10" t="s">
        <v>28</v>
      </c>
      <c r="C10" s="5">
        <f>C8/1500000</f>
        <v>5.4395199999999998E-3</v>
      </c>
      <c r="D10" s="5">
        <f t="shared" ref="D10:L10" si="6">D8/1500000</f>
        <v>4.7695733333333341E-3</v>
      </c>
      <c r="E10" s="5">
        <f t="shared" si="6"/>
        <v>3.654822666666667E-3</v>
      </c>
      <c r="F10" s="5">
        <f t="shared" si="6"/>
        <v>3.2294060133333333E-3</v>
      </c>
      <c r="G10" s="5">
        <f t="shared" si="6"/>
        <v>3.6265548603999997E-3</v>
      </c>
      <c r="H10" s="5">
        <f t="shared" si="6"/>
        <v>3.2785515062119992E-3</v>
      </c>
      <c r="I10" s="5">
        <f t="shared" si="6"/>
        <v>3.3321080513983603E-3</v>
      </c>
      <c r="J10" s="5">
        <f t="shared" si="6"/>
        <v>3.3872712929403108E-3</v>
      </c>
      <c r="K10" s="5">
        <f t="shared" si="6"/>
        <v>3.4440894317285201E-3</v>
      </c>
      <c r="L10" s="5">
        <f t="shared" si="6"/>
        <v>3.5026121146803763E-3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D673-2CA1-4412-804B-503F6C34FCC2}">
  <dimension ref="A1:G17"/>
  <sheetViews>
    <sheetView zoomScale="200" zoomScaleNormal="200" workbookViewId="0">
      <selection activeCell="G1" sqref="G1"/>
    </sheetView>
  </sheetViews>
  <sheetFormatPr defaultRowHeight="15" x14ac:dyDescent="0.25"/>
  <cols>
    <col min="1" max="1" width="29.7109375" bestFit="1" customWidth="1"/>
    <col min="3" max="3" width="10.140625" style="3" bestFit="1" customWidth="1"/>
    <col min="7" max="7" width="9.85546875" bestFit="1" customWidth="1"/>
  </cols>
  <sheetData>
    <row r="1" spans="1:7" s="1" customFormat="1" x14ac:dyDescent="0.25">
      <c r="C1" s="8" t="s">
        <v>23</v>
      </c>
      <c r="D1" s="9" t="s">
        <v>24</v>
      </c>
      <c r="E1" s="9" t="s">
        <v>25</v>
      </c>
      <c r="F1" s="9" t="s">
        <v>26</v>
      </c>
      <c r="G1" s="9" t="s">
        <v>27</v>
      </c>
    </row>
    <row r="2" spans="1:7" x14ac:dyDescent="0.25">
      <c r="A2" t="s">
        <v>14</v>
      </c>
      <c r="E2" s="2">
        <v>1500</v>
      </c>
    </row>
    <row r="3" spans="1:7" x14ac:dyDescent="0.25">
      <c r="A3" t="s">
        <v>15</v>
      </c>
      <c r="F3" s="2">
        <v>5000</v>
      </c>
    </row>
    <row r="4" spans="1:7" x14ac:dyDescent="0.25">
      <c r="A4" t="s">
        <v>18</v>
      </c>
      <c r="D4" s="2"/>
    </row>
    <row r="5" spans="1:7" x14ac:dyDescent="0.25">
      <c r="A5" t="s">
        <v>7</v>
      </c>
      <c r="C5" s="3">
        <v>8640</v>
      </c>
      <c r="F5" s="2">
        <v>8700</v>
      </c>
    </row>
    <row r="6" spans="1:7" x14ac:dyDescent="0.25">
      <c r="A6" t="s">
        <v>8</v>
      </c>
      <c r="F6" s="2">
        <v>12000</v>
      </c>
    </row>
    <row r="7" spans="1:7" x14ac:dyDescent="0.25">
      <c r="A7" t="s">
        <v>9</v>
      </c>
      <c r="C7" s="2"/>
      <c r="D7" s="2"/>
    </row>
    <row r="8" spans="1:7" x14ac:dyDescent="0.25">
      <c r="A8" t="s">
        <v>19</v>
      </c>
      <c r="C8" s="2"/>
      <c r="D8" s="2"/>
    </row>
    <row r="9" spans="1:7" x14ac:dyDescent="0.25">
      <c r="A9" t="s">
        <v>10</v>
      </c>
      <c r="C9" s="2"/>
      <c r="D9" s="2"/>
    </row>
    <row r="10" spans="1:7" x14ac:dyDescent="0.25">
      <c r="A10" t="s">
        <v>20</v>
      </c>
      <c r="C10" s="2">
        <v>13940</v>
      </c>
      <c r="D10" s="2"/>
    </row>
    <row r="11" spans="1:7" x14ac:dyDescent="0.25">
      <c r="A11" t="s">
        <v>12</v>
      </c>
      <c r="C11" s="2">
        <f>(33902+12276)</f>
        <v>46178</v>
      </c>
      <c r="D11" s="2"/>
    </row>
    <row r="12" spans="1:7" x14ac:dyDescent="0.25">
      <c r="A12" t="s">
        <v>13</v>
      </c>
      <c r="D12" s="2">
        <v>28000</v>
      </c>
    </row>
    <row r="13" spans="1:7" x14ac:dyDescent="0.25">
      <c r="A13" t="s">
        <v>16</v>
      </c>
      <c r="C13" s="2"/>
      <c r="D13" s="2"/>
    </row>
    <row r="14" spans="1:7" x14ac:dyDescent="0.25">
      <c r="A14" t="s">
        <v>17</v>
      </c>
      <c r="C14" s="2"/>
      <c r="D14" s="2"/>
    </row>
    <row r="15" spans="1:7" ht="15.75" thickBot="1" x14ac:dyDescent="0.3">
      <c r="C15" s="6">
        <f>SUM(C2:C14)</f>
        <v>68758</v>
      </c>
      <c r="D15" s="6">
        <f>SUM(D2:D14)</f>
        <v>28000</v>
      </c>
      <c r="E15" s="6">
        <f>SUM(E2:E14)</f>
        <v>1500</v>
      </c>
      <c r="F15" s="6">
        <f>SUM(F2:F14)</f>
        <v>25700</v>
      </c>
      <c r="G15" s="10">
        <f>SUM(C15:F15)</f>
        <v>123958</v>
      </c>
    </row>
    <row r="16" spans="1:7" ht="15.75" thickTop="1" x14ac:dyDescent="0.25"/>
    <row r="17" spans="4:4" x14ac:dyDescent="0.25">
      <c r="D1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5EEF-6764-4476-820F-296E04B6516C}">
  <dimension ref="A1:G16"/>
  <sheetViews>
    <sheetView zoomScale="200" zoomScaleNormal="200" workbookViewId="0">
      <selection activeCell="G1" sqref="G1"/>
    </sheetView>
  </sheetViews>
  <sheetFormatPr defaultRowHeight="15" x14ac:dyDescent="0.25"/>
  <cols>
    <col min="1" max="1" width="29.7109375" bestFit="1" customWidth="1"/>
    <col min="3" max="3" width="10.140625" style="3" bestFit="1" customWidth="1"/>
  </cols>
  <sheetData>
    <row r="1" spans="1:7" s="1" customFormat="1" x14ac:dyDescent="0.25">
      <c r="C1" s="8" t="s">
        <v>23</v>
      </c>
      <c r="D1" s="9" t="s">
        <v>24</v>
      </c>
      <c r="E1" s="9" t="s">
        <v>25</v>
      </c>
      <c r="F1" s="9" t="s">
        <v>26</v>
      </c>
      <c r="G1" s="9" t="s">
        <v>27</v>
      </c>
    </row>
    <row r="2" spans="1:7" x14ac:dyDescent="0.25">
      <c r="A2" t="s">
        <v>14</v>
      </c>
      <c r="E2" s="2">
        <f>'2025'!E2*1.03</f>
        <v>1545</v>
      </c>
    </row>
    <row r="3" spans="1:7" x14ac:dyDescent="0.25">
      <c r="A3" t="s">
        <v>15</v>
      </c>
      <c r="F3" s="2">
        <f>'2025'!F3*1.03</f>
        <v>5150</v>
      </c>
    </row>
    <row r="4" spans="1:7" x14ac:dyDescent="0.25">
      <c r="A4" t="s">
        <v>21</v>
      </c>
      <c r="C4" s="2">
        <v>6500</v>
      </c>
    </row>
    <row r="5" spans="1:7" x14ac:dyDescent="0.25">
      <c r="A5" t="s">
        <v>7</v>
      </c>
      <c r="C5" s="2">
        <v>8640</v>
      </c>
    </row>
    <row r="6" spans="1:7" x14ac:dyDescent="0.25">
      <c r="A6" t="s">
        <v>8</v>
      </c>
      <c r="C6" s="2"/>
    </row>
    <row r="7" spans="1:7" x14ac:dyDescent="0.25">
      <c r="A7" t="s">
        <v>9</v>
      </c>
      <c r="C7" s="2"/>
    </row>
    <row r="8" spans="1:7" x14ac:dyDescent="0.25">
      <c r="A8" t="s">
        <v>19</v>
      </c>
      <c r="C8" s="2">
        <v>5000</v>
      </c>
    </row>
    <row r="9" spans="1:7" x14ac:dyDescent="0.25">
      <c r="A9" t="s">
        <v>10</v>
      </c>
      <c r="C9" s="2"/>
    </row>
    <row r="10" spans="1:7" x14ac:dyDescent="0.25">
      <c r="A10" t="s">
        <v>22</v>
      </c>
      <c r="C10" s="2">
        <v>9000</v>
      </c>
    </row>
    <row r="11" spans="1:7" x14ac:dyDescent="0.25">
      <c r="A11" t="s">
        <v>12</v>
      </c>
      <c r="C11" s="2">
        <v>13000</v>
      </c>
    </row>
    <row r="12" spans="1:7" x14ac:dyDescent="0.25">
      <c r="A12" t="s">
        <v>13</v>
      </c>
      <c r="D12" s="2">
        <v>50000</v>
      </c>
    </row>
    <row r="13" spans="1:7" x14ac:dyDescent="0.25">
      <c r="A13" t="s">
        <v>16</v>
      </c>
      <c r="C13" s="2"/>
    </row>
    <row r="14" spans="1:7" x14ac:dyDescent="0.25">
      <c r="A14" t="s">
        <v>17</v>
      </c>
      <c r="C14" s="2"/>
    </row>
    <row r="15" spans="1:7" ht="15.75" thickBot="1" x14ac:dyDescent="0.3">
      <c r="C15" s="6">
        <f>SUM(C2:C14)</f>
        <v>42140</v>
      </c>
      <c r="D15" s="6">
        <f t="shared" ref="D15:F15" si="0">SUM(D2:D14)</f>
        <v>50000</v>
      </c>
      <c r="E15" s="6">
        <f>SUM(E2:E14)</f>
        <v>1545</v>
      </c>
      <c r="F15" s="6">
        <f t="shared" si="0"/>
        <v>5150</v>
      </c>
      <c r="G15" s="10">
        <f>SUM(C15:F15)</f>
        <v>98835</v>
      </c>
    </row>
    <row r="16" spans="1:7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BED0-F068-4E0E-BC8C-4B9B5D806748}">
  <dimension ref="A1:G15"/>
  <sheetViews>
    <sheetView zoomScale="230" zoomScaleNormal="230" workbookViewId="0">
      <selection activeCell="G7" sqref="G7"/>
    </sheetView>
  </sheetViews>
  <sheetFormatPr defaultRowHeight="15" x14ac:dyDescent="0.25"/>
  <cols>
    <col min="1" max="1" width="29.7109375" bestFit="1" customWidth="1"/>
    <col min="3" max="3" width="10.140625" style="3" bestFit="1" customWidth="1"/>
  </cols>
  <sheetData>
    <row r="1" spans="1:7" s="1" customFormat="1" x14ac:dyDescent="0.25">
      <c r="C1" s="8" t="s">
        <v>23</v>
      </c>
      <c r="D1" s="9" t="s">
        <v>24</v>
      </c>
      <c r="E1" s="9" t="s">
        <v>25</v>
      </c>
      <c r="F1" s="9" t="s">
        <v>26</v>
      </c>
      <c r="G1" s="9" t="s">
        <v>27</v>
      </c>
    </row>
    <row r="2" spans="1:7" x14ac:dyDescent="0.25">
      <c r="A2" t="s">
        <v>14</v>
      </c>
      <c r="E2" s="2">
        <f>'2026'!E2*1.03</f>
        <v>1591.3500000000001</v>
      </c>
    </row>
    <row r="3" spans="1:7" x14ac:dyDescent="0.25">
      <c r="A3" t="s">
        <v>15</v>
      </c>
      <c r="F3" s="2">
        <f>'2026'!F3*1.03</f>
        <v>5304.5</v>
      </c>
    </row>
    <row r="4" spans="1:7" x14ac:dyDescent="0.25">
      <c r="A4" t="s">
        <v>7</v>
      </c>
      <c r="C4" s="2"/>
    </row>
    <row r="5" spans="1:7" x14ac:dyDescent="0.25">
      <c r="A5" t="s">
        <v>8</v>
      </c>
      <c r="C5" s="2"/>
    </row>
    <row r="6" spans="1:7" x14ac:dyDescent="0.25">
      <c r="A6" t="s">
        <v>9</v>
      </c>
      <c r="C6" s="2"/>
    </row>
    <row r="7" spans="1:7" x14ac:dyDescent="0.25">
      <c r="A7" t="s">
        <v>19</v>
      </c>
      <c r="C7" s="2"/>
    </row>
    <row r="8" spans="1:7" x14ac:dyDescent="0.25">
      <c r="A8" t="s">
        <v>10</v>
      </c>
      <c r="C8" s="2"/>
    </row>
    <row r="9" spans="1:7" x14ac:dyDescent="0.25">
      <c r="A9" t="s">
        <v>11</v>
      </c>
      <c r="C9" s="2">
        <f>'2026'!C10*1.03</f>
        <v>9270</v>
      </c>
    </row>
    <row r="10" spans="1:7" x14ac:dyDescent="0.25">
      <c r="A10" t="s">
        <v>12</v>
      </c>
      <c r="C10" s="2">
        <f>'2026'!C11*1.03</f>
        <v>13390</v>
      </c>
    </row>
    <row r="11" spans="1:7" x14ac:dyDescent="0.25">
      <c r="A11" t="s">
        <v>13</v>
      </c>
      <c r="D11" s="2">
        <f>'2026'!D12*1.03</f>
        <v>51500</v>
      </c>
    </row>
    <row r="12" spans="1:7" x14ac:dyDescent="0.25">
      <c r="A12" t="s">
        <v>16</v>
      </c>
      <c r="C12" s="2"/>
    </row>
    <row r="13" spans="1:7" x14ac:dyDescent="0.25">
      <c r="A13" t="s">
        <v>17</v>
      </c>
      <c r="C13" s="2"/>
    </row>
    <row r="14" spans="1:7" ht="15.75" thickBot="1" x14ac:dyDescent="0.3">
      <c r="C14" s="6">
        <f>SUM(C2:C13)</f>
        <v>22660</v>
      </c>
      <c r="D14" s="6">
        <f t="shared" ref="D14" si="0">SUM(D2:D13)</f>
        <v>51500</v>
      </c>
      <c r="E14" s="6">
        <f>SUM(E2:E13)</f>
        <v>1591.3500000000001</v>
      </c>
      <c r="F14" s="6">
        <f>SUM(F2:F13)</f>
        <v>5304.5</v>
      </c>
      <c r="G14" s="10">
        <f>SUM(C14:F14)</f>
        <v>81055.850000000006</v>
      </c>
    </row>
    <row r="15" spans="1:7" ht="15.75" thickTop="1" x14ac:dyDescent="0.25">
      <c r="D15" s="3"/>
      <c r="E15" s="3"/>
      <c r="F1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D017-6934-491D-8490-8BCA24977ADD}">
  <dimension ref="A1:G15"/>
  <sheetViews>
    <sheetView zoomScale="190" zoomScaleNormal="190" workbookViewId="0">
      <selection activeCell="I5" sqref="I5"/>
    </sheetView>
  </sheetViews>
  <sheetFormatPr defaultRowHeight="15" x14ac:dyDescent="0.25"/>
  <cols>
    <col min="1" max="1" width="29.7109375" bestFit="1" customWidth="1"/>
    <col min="3" max="3" width="11.140625" style="3" bestFit="1" customWidth="1"/>
  </cols>
  <sheetData>
    <row r="1" spans="1:7" s="1" customFormat="1" x14ac:dyDescent="0.25">
      <c r="C1" s="8" t="s">
        <v>23</v>
      </c>
      <c r="D1" s="9" t="s">
        <v>24</v>
      </c>
      <c r="E1" s="9" t="s">
        <v>25</v>
      </c>
      <c r="F1" s="9" t="s">
        <v>26</v>
      </c>
      <c r="G1" s="9" t="s">
        <v>27</v>
      </c>
    </row>
    <row r="2" spans="1:7" x14ac:dyDescent="0.25">
      <c r="A2" t="s">
        <v>14</v>
      </c>
      <c r="E2" s="2">
        <f>'2027'!E2*1.03</f>
        <v>1639.0905000000002</v>
      </c>
    </row>
    <row r="3" spans="1:7" x14ac:dyDescent="0.25">
      <c r="A3" t="s">
        <v>15</v>
      </c>
      <c r="F3" s="2">
        <f>'2027'!F3*1.03</f>
        <v>5463.6350000000002</v>
      </c>
    </row>
    <row r="4" spans="1:7" x14ac:dyDescent="0.25">
      <c r="A4" t="s">
        <v>7</v>
      </c>
      <c r="C4" s="2"/>
    </row>
    <row r="5" spans="1:7" x14ac:dyDescent="0.25">
      <c r="A5" t="s">
        <v>8</v>
      </c>
      <c r="C5" s="2"/>
    </row>
    <row r="6" spans="1:7" x14ac:dyDescent="0.25">
      <c r="A6" t="s">
        <v>9</v>
      </c>
      <c r="C6" s="2"/>
    </row>
    <row r="7" spans="1:7" x14ac:dyDescent="0.25">
      <c r="A7" t="s">
        <v>19</v>
      </c>
      <c r="C7" s="2"/>
    </row>
    <row r="8" spans="1:7" x14ac:dyDescent="0.25">
      <c r="A8" t="s">
        <v>10</v>
      </c>
      <c r="C8" s="2"/>
    </row>
    <row r="9" spans="1:7" x14ac:dyDescent="0.25">
      <c r="A9" t="s">
        <v>11</v>
      </c>
      <c r="C9" s="2"/>
    </row>
    <row r="10" spans="1:7" x14ac:dyDescent="0.25">
      <c r="A10" t="s">
        <v>12</v>
      </c>
      <c r="C10" s="2">
        <v>5000</v>
      </c>
    </row>
    <row r="11" spans="1:7" x14ac:dyDescent="0.25">
      <c r="A11" t="s">
        <v>13</v>
      </c>
      <c r="D11" s="2">
        <v>28000</v>
      </c>
    </row>
    <row r="12" spans="1:7" x14ac:dyDescent="0.25">
      <c r="A12" t="s">
        <v>16</v>
      </c>
      <c r="C12" s="2">
        <v>15000</v>
      </c>
    </row>
    <row r="13" spans="1:7" x14ac:dyDescent="0.25">
      <c r="A13" t="s">
        <v>17</v>
      </c>
      <c r="C13" s="2">
        <v>10000</v>
      </c>
    </row>
    <row r="14" spans="1:7" ht="15.75" thickBot="1" x14ac:dyDescent="0.3">
      <c r="C14" s="6">
        <f>SUM(C2:C13)</f>
        <v>30000</v>
      </c>
      <c r="D14" s="6">
        <f t="shared" ref="D14:F14" si="0">SUM(D2:D13)</f>
        <v>28000</v>
      </c>
      <c r="E14" s="6">
        <f>SUM(E2:E13)</f>
        <v>1639.0905000000002</v>
      </c>
      <c r="F14" s="6">
        <f t="shared" si="0"/>
        <v>5463.6350000000002</v>
      </c>
      <c r="G14" s="10">
        <f>SUM(C14:F14)</f>
        <v>65102.7255</v>
      </c>
    </row>
    <row r="15" spans="1:7" ht="15.75" thickTop="1" x14ac:dyDescent="0.25">
      <c r="D15" s="3"/>
      <c r="E15" s="3"/>
      <c r="F1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945D-1EFE-403C-97E3-A4FFB79999FF}">
  <dimension ref="A1:G15"/>
  <sheetViews>
    <sheetView zoomScale="190" zoomScaleNormal="190" workbookViewId="0">
      <selection activeCell="I7" sqref="I7"/>
    </sheetView>
  </sheetViews>
  <sheetFormatPr defaultRowHeight="15" x14ac:dyDescent="0.25"/>
  <cols>
    <col min="1" max="1" width="29.7109375" bestFit="1" customWidth="1"/>
    <col min="3" max="3" width="11.140625" style="3" bestFit="1" customWidth="1"/>
  </cols>
  <sheetData>
    <row r="1" spans="1:7" s="1" customFormat="1" x14ac:dyDescent="0.25">
      <c r="C1" s="8" t="s">
        <v>23</v>
      </c>
      <c r="D1" s="9" t="s">
        <v>24</v>
      </c>
      <c r="E1" s="9" t="s">
        <v>25</v>
      </c>
      <c r="F1" s="9" t="s">
        <v>26</v>
      </c>
      <c r="G1" s="9" t="s">
        <v>27</v>
      </c>
    </row>
    <row r="2" spans="1:7" x14ac:dyDescent="0.25">
      <c r="A2" t="s">
        <v>14</v>
      </c>
      <c r="E2" s="2">
        <f>'2028'!E2*1.03</f>
        <v>1688.2632150000004</v>
      </c>
    </row>
    <row r="3" spans="1:7" x14ac:dyDescent="0.25">
      <c r="A3" t="s">
        <v>15</v>
      </c>
      <c r="F3" s="2">
        <f>'2028'!F3*1.03</f>
        <v>5627.5440500000004</v>
      </c>
    </row>
    <row r="4" spans="1:7" x14ac:dyDescent="0.25">
      <c r="A4" t="s">
        <v>7</v>
      </c>
      <c r="C4" s="2"/>
    </row>
    <row r="5" spans="1:7" x14ac:dyDescent="0.25">
      <c r="A5" t="s">
        <v>8</v>
      </c>
      <c r="C5" s="2"/>
    </row>
    <row r="6" spans="1:7" x14ac:dyDescent="0.25">
      <c r="A6" t="s">
        <v>9</v>
      </c>
      <c r="C6" s="2">
        <v>15000</v>
      </c>
    </row>
    <row r="7" spans="1:7" x14ac:dyDescent="0.25">
      <c r="A7" t="s">
        <v>19</v>
      </c>
      <c r="C7" s="2"/>
    </row>
    <row r="8" spans="1:7" x14ac:dyDescent="0.25">
      <c r="A8" t="s">
        <v>10</v>
      </c>
      <c r="C8" s="2"/>
    </row>
    <row r="9" spans="1:7" x14ac:dyDescent="0.25">
      <c r="A9" t="s">
        <v>11</v>
      </c>
      <c r="C9" s="2"/>
    </row>
    <row r="10" spans="1:7" x14ac:dyDescent="0.25">
      <c r="A10" t="s">
        <v>12</v>
      </c>
      <c r="C10" s="2"/>
    </row>
    <row r="11" spans="1:7" x14ac:dyDescent="0.25">
      <c r="A11" t="s">
        <v>13</v>
      </c>
      <c r="D11" s="2">
        <f>('2028'!D11*2)*1.03</f>
        <v>57680</v>
      </c>
    </row>
    <row r="12" spans="1:7" x14ac:dyDescent="0.25">
      <c r="A12" t="s">
        <v>16</v>
      </c>
      <c r="C12" s="2"/>
    </row>
    <row r="13" spans="1:7" x14ac:dyDescent="0.25">
      <c r="A13" t="s">
        <v>17</v>
      </c>
      <c r="C13" s="2"/>
    </row>
    <row r="14" spans="1:7" ht="15.75" thickBot="1" x14ac:dyDescent="0.3">
      <c r="C14" s="6">
        <f>SUM(C2:C13)</f>
        <v>15000</v>
      </c>
      <c r="D14" s="6">
        <f t="shared" ref="D14:F14" si="0">SUM(D2:D13)</f>
        <v>57680</v>
      </c>
      <c r="E14" s="6">
        <f>SUM(E2:E13)</f>
        <v>1688.2632150000004</v>
      </c>
      <c r="F14" s="6">
        <f t="shared" si="0"/>
        <v>5627.5440500000004</v>
      </c>
      <c r="G14" s="10">
        <f>SUM(C14:F14)</f>
        <v>79995.807264999996</v>
      </c>
    </row>
    <row r="15" spans="1:7" ht="15.75" thickTop="1" x14ac:dyDescent="0.25">
      <c r="D15" s="3"/>
      <c r="E15" s="3"/>
      <c r="F1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F94C-C400-4A45-BA9D-5F00D112F796}">
  <dimension ref="A1:G15"/>
  <sheetViews>
    <sheetView zoomScale="170" zoomScaleNormal="170" workbookViewId="0">
      <selection activeCell="G15" sqref="G15"/>
    </sheetView>
  </sheetViews>
  <sheetFormatPr defaultRowHeight="15" x14ac:dyDescent="0.25"/>
  <cols>
    <col min="1" max="1" width="29.7109375" bestFit="1" customWidth="1"/>
    <col min="3" max="3" width="10.140625" style="3" bestFit="1" customWidth="1"/>
  </cols>
  <sheetData>
    <row r="1" spans="1:7" s="1" customFormat="1" x14ac:dyDescent="0.25">
      <c r="C1" s="8" t="s">
        <v>23</v>
      </c>
      <c r="D1" s="9" t="s">
        <v>24</v>
      </c>
      <c r="E1" s="9" t="s">
        <v>25</v>
      </c>
      <c r="F1" s="9" t="s">
        <v>26</v>
      </c>
      <c r="G1" s="9" t="s">
        <v>27</v>
      </c>
    </row>
    <row r="2" spans="1:7" x14ac:dyDescent="0.25">
      <c r="A2" t="s">
        <v>14</v>
      </c>
      <c r="E2" s="2">
        <f>'2029'!E2*1.03</f>
        <v>1738.9111114500004</v>
      </c>
    </row>
    <row r="3" spans="1:7" x14ac:dyDescent="0.25">
      <c r="A3" t="s">
        <v>15</v>
      </c>
      <c r="F3" s="2">
        <f>'2029'!F3*1.03</f>
        <v>5796.3703715000001</v>
      </c>
    </row>
    <row r="4" spans="1:7" x14ac:dyDescent="0.25">
      <c r="A4" t="s">
        <v>7</v>
      </c>
      <c r="C4" s="2"/>
    </row>
    <row r="5" spans="1:7" x14ac:dyDescent="0.25">
      <c r="A5" t="s">
        <v>8</v>
      </c>
      <c r="C5" s="2"/>
    </row>
    <row r="6" spans="1:7" x14ac:dyDescent="0.25">
      <c r="A6" t="s">
        <v>9</v>
      </c>
      <c r="C6" s="2"/>
    </row>
    <row r="7" spans="1:7" x14ac:dyDescent="0.25">
      <c r="A7" t="s">
        <v>19</v>
      </c>
      <c r="C7" s="2"/>
    </row>
    <row r="8" spans="1:7" x14ac:dyDescent="0.25">
      <c r="A8" t="s">
        <v>10</v>
      </c>
      <c r="C8" s="2"/>
    </row>
    <row r="9" spans="1:7" x14ac:dyDescent="0.25">
      <c r="A9" t="s">
        <v>11</v>
      </c>
      <c r="C9" s="2"/>
    </row>
    <row r="10" spans="1:7" x14ac:dyDescent="0.25">
      <c r="A10" t="s">
        <v>12</v>
      </c>
      <c r="C10" s="2"/>
    </row>
    <row r="11" spans="1:7" x14ac:dyDescent="0.25">
      <c r="A11" t="s">
        <v>13</v>
      </c>
      <c r="D11" s="2">
        <f>'2029'!D11*1.03</f>
        <v>59410.400000000001</v>
      </c>
    </row>
    <row r="12" spans="1:7" x14ac:dyDescent="0.25">
      <c r="A12" t="s">
        <v>16</v>
      </c>
      <c r="C12" s="2"/>
    </row>
    <row r="13" spans="1:7" x14ac:dyDescent="0.25">
      <c r="A13" t="s">
        <v>17</v>
      </c>
      <c r="C13" s="2"/>
    </row>
    <row r="14" spans="1:7" ht="15.75" thickBot="1" x14ac:dyDescent="0.3">
      <c r="C14" s="6">
        <f>SUM(C2:C13)</f>
        <v>0</v>
      </c>
      <c r="D14" s="6">
        <f t="shared" ref="D14:F14" si="0">SUM(D2:D13)</f>
        <v>59410.400000000001</v>
      </c>
      <c r="E14" s="6">
        <f>SUM(E2:E13)</f>
        <v>1738.9111114500004</v>
      </c>
      <c r="F14" s="6">
        <f t="shared" si="0"/>
        <v>5796.3703715000001</v>
      </c>
      <c r="G14" s="10">
        <f>SUM(C14:F14)</f>
        <v>66945.681482949993</v>
      </c>
    </row>
    <row r="15" spans="1:7" ht="15.75" thickTop="1" x14ac:dyDescent="0.25">
      <c r="D15" s="3"/>
      <c r="E15" s="3"/>
      <c r="F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2025</vt:lpstr>
      <vt:lpstr>2026</vt:lpstr>
      <vt:lpstr>2027</vt:lpstr>
      <vt:lpstr>2028</vt:lpstr>
      <vt:lpstr>2029</vt:lpstr>
      <vt:lpstr>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Jeff R. Cieslik</cp:lastModifiedBy>
  <dcterms:created xsi:type="dcterms:W3CDTF">2015-06-05T18:17:20Z</dcterms:created>
  <dcterms:modified xsi:type="dcterms:W3CDTF">2024-11-05T01:35:57Z</dcterms:modified>
</cp:coreProperties>
</file>